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68" windowWidth="14808" windowHeight="7956" activeTab="2"/>
  </bookViews>
  <sheets>
    <sheet name="Перечень льгот" sheetId="1" r:id="rId1"/>
    <sheet name="Перечень планир.льгот" sheetId="7" r:id="rId2"/>
    <sheet name="Прил.3" sheetId="8" r:id="rId3"/>
    <sheet name="Прил.4" sheetId="9" r:id="rId4"/>
  </sheets>
  <externalReferences>
    <externalReference r:id="rId5"/>
  </externalReferences>
  <definedNames>
    <definedName name="_xlnm.Print_Titles" localSheetId="2">Прил.3!$11:$13</definedName>
    <definedName name="_xlnm.Print_Area" localSheetId="2">Прил.3!$A$1:$I$34</definedName>
  </definedNames>
  <calcPr calcId="144525"/>
</workbook>
</file>

<file path=xl/calcChain.xml><?xml version="1.0" encoding="utf-8"?>
<calcChain xmlns="http://schemas.openxmlformats.org/spreadsheetml/2006/main">
  <c r="D33" i="8" l="1"/>
  <c r="D34" i="8"/>
  <c r="C34" i="8"/>
  <c r="H14" i="8"/>
  <c r="F32" i="1" l="1"/>
  <c r="F23" i="1"/>
  <c r="F24" i="8"/>
  <c r="G19" i="9" l="1"/>
  <c r="G16" i="9"/>
  <c r="F34" i="8"/>
  <c r="C33" i="8"/>
  <c r="C24" i="8"/>
  <c r="D26" i="8"/>
  <c r="D27" i="8"/>
  <c r="D28" i="8"/>
  <c r="D29" i="8"/>
  <c r="D30" i="8"/>
  <c r="D31" i="8"/>
  <c r="D32" i="8"/>
  <c r="D25" i="8"/>
  <c r="D15" i="8"/>
  <c r="F15" i="8" s="1"/>
  <c r="F16" i="8"/>
  <c r="E16" i="7" l="1"/>
  <c r="D15" i="9"/>
  <c r="G17" i="9" l="1"/>
  <c r="F22" i="1" l="1"/>
  <c r="F21" i="1"/>
  <c r="F31" i="1"/>
  <c r="F30" i="1"/>
  <c r="F29" i="1"/>
  <c r="F28" i="1"/>
  <c r="F27" i="1"/>
  <c r="F26" i="1"/>
  <c r="F25" i="1"/>
  <c r="F24" i="1"/>
  <c r="F18" i="1"/>
  <c r="F17" i="1"/>
  <c r="F16" i="1"/>
  <c r="F15" i="1"/>
  <c r="F33" i="8"/>
  <c r="K24" i="8"/>
  <c r="D17" i="8"/>
  <c r="C19" i="8" l="1"/>
  <c r="C14" i="8"/>
  <c r="K28" i="8" l="1"/>
  <c r="D16" i="8" l="1"/>
  <c r="D18" i="8"/>
  <c r="G18" i="9" l="1"/>
  <c r="G14" i="9"/>
  <c r="E13" i="7" l="1"/>
  <c r="F18" i="8"/>
  <c r="F17" i="8"/>
  <c r="F19" i="8" l="1"/>
  <c r="C15" i="8" l="1"/>
  <c r="D23" i="8" l="1"/>
  <c r="F20" i="1"/>
  <c r="D21" i="8" l="1"/>
  <c r="D24" i="8" s="1"/>
  <c r="D22" i="8"/>
  <c r="C16" i="8"/>
  <c r="E14" i="7" l="1"/>
  <c r="E15" i="9" s="1"/>
  <c r="G15" i="9" s="1"/>
  <c r="G29" i="1" l="1"/>
  <c r="G32" i="1" s="1"/>
  <c r="G23" i="1"/>
  <c r="G26" i="1"/>
  <c r="G24" i="1"/>
  <c r="G33" i="1" l="1"/>
</calcChain>
</file>

<file path=xl/sharedStrings.xml><?xml version="1.0" encoding="utf-8"?>
<sst xmlns="http://schemas.openxmlformats.org/spreadsheetml/2006/main" count="179" uniqueCount="82">
  <si>
    <t>ПЕРЕЧЕНЬ</t>
  </si>
  <si>
    <t>НАЛОГОВЫХ ЛЬГОТ, УСТАНОВЛЕННЫХ РЕШЕНИЯМИ ДУМЫ АРТИНСКОГО ГОРОДСКОГО ОКРУГА,</t>
  </si>
  <si>
    <t>Наименование налога</t>
  </si>
  <si>
    <t>Наименование категории плательщика, которому предоставлена льгота</t>
  </si>
  <si>
    <t>Цель предоставления льготы</t>
  </si>
  <si>
    <t>Размер (содержание) льготы</t>
  </si>
  <si>
    <t>ПО СОСТОЯНИЮ НА 1 ЯНВАРЯ 2017 ГОДА</t>
  </si>
  <si>
    <t>Номер и дата решениями  Думы</t>
  </si>
  <si>
    <t>РЕЗУЛЬТАТЫ</t>
  </si>
  <si>
    <t>ОЦЕНКИ ЭФФЕКТИВНОСТИ ПРЕДОСТАВЛЯЕМЫХ НАЛОГОВЫХ ЛЬГОТ,</t>
  </si>
  <si>
    <t>Содержание льготы</t>
  </si>
  <si>
    <t>Налоговая база</t>
  </si>
  <si>
    <t>Сумма налога, подлежащего уплате в бюджет</t>
  </si>
  <si>
    <t>Сумма налога, поступившего в бюджет</t>
  </si>
  <si>
    <t>Сумма предоставленных налоговых льгот</t>
  </si>
  <si>
    <t>земельный налог</t>
  </si>
  <si>
    <t>Решение Думы Артинского городского округа от 25.11.2014г. № 70 «Об установлении налога на имущество физических лиц на территории Артинского городского округа»</t>
  </si>
  <si>
    <t xml:space="preserve"> Решение Думы Артинского городского округа от  27.08.2015г. № 47 «Об установлении земельного налога на территории Артинского городского округа» (ред. от 27.10.2016 г. № 83)</t>
  </si>
  <si>
    <t>- семьям солдат, матросов, сержантов, старшин на период прохождения службы по призыву;                                - лицам, являющимся представителями уличных комитетов;                                                               - лицам, являющимся членами добровольных пожарных дружин;                                            -детям-сиротам и детям, оставшимся без попечения родителей, имеющим в собственности имущество.</t>
  </si>
  <si>
    <t xml:space="preserve">        Льгота предоставлена в целях социальной защиты малообеспеченных слоёв населения и с учётом социальной значимости деятельности категорий граждан, участвующих в общественных формированиях</t>
  </si>
  <si>
    <t>Органы местного самоуправления Артинского городского округа в отношении земельных участков, используемых ими для непосредственного выполнения возложенных на них функций</t>
  </si>
  <si>
    <t>муниципальные учреждения образования, культуры, физической культуры и спорта, финансируемых из бюджета Артинского городского округа в отношении земельных участков, предоставленных для оказания услуг в области образования, культуры, физической культуры и спорта</t>
  </si>
  <si>
    <t>муниципальные организации жилищно-коммунального хозяйства в отношении земельных участков, занятых жилищным фондом, техническими сооружениями и сетями, используемыми для нужд жилищно-коммунального хозяйства (котельные, теплосети, земли, занятые водозаборными и очистными сооружениями, водопроводными и канализационными сетями, скважинами, водонапорными башнями, накопителями отходов потребления);</t>
  </si>
  <si>
    <t xml:space="preserve">организации и физические лица, являющиеся индивидуальными предпринимателями, имеющие земельные участки, отнесенные к землям сельскохозяйственного назначения или к землям в составе зон сельскохозяйственного использования, и используемые  для сельскохозяйственного производства, предпринимателей.  </t>
  </si>
  <si>
    <t>Учреждения социально-реабилитационных центров для несовершеннолетних</t>
  </si>
  <si>
    <t>Инвалиды, имеющие 1 и 2  группы инвалидности</t>
  </si>
  <si>
    <t xml:space="preserve">Инвалиды с детства                 </t>
  </si>
  <si>
    <t>Ветераны и инвалиды Великой Отечественной войны, а также ветераны и инвалиды боевых действий</t>
  </si>
  <si>
    <t>Физические лица, имеющие право на получение социальной поддержки в соответствии с Законом Российской Федерации от 15 мая 1991 года № 1244-1 "О социальной защите граждан, подвергшихся воздействию радиации вследствие катастрофы на Чернобыльской АЭС"</t>
  </si>
  <si>
    <t>Физические лица, принимавшие в составе подразделений особого риска непосредственное участие в испытаниях ядерного и термоядерного оружия, ликвидации аварий ядерных установок на средствах вооружения и военных объектах</t>
  </si>
  <si>
    <t>Мужчины по достижению возраста 60 лет и женщины по достижению возраста 55 лет, являющихся пенсионерами по старости</t>
  </si>
  <si>
    <t>Семьи, имеющие 3-х и более несовершеннолетних детей</t>
  </si>
  <si>
    <t>Дети-сироты и дети, оставшиеся без попечения родителей, имеющие в собственности земельные участки</t>
  </si>
  <si>
    <t>Вывод из кризисного состояния налогоплательщиков . продукция и хозяйственная деятельноять которых необходимы и социально значимы</t>
  </si>
  <si>
    <t>Содействие выполнению программ АГО и  решению социально-экономических проблем.</t>
  </si>
  <si>
    <t xml:space="preserve">        Льгота предоставлена в целях социальной защиты малообеспеченных слоёв населения </t>
  </si>
  <si>
    <t>Итого</t>
  </si>
  <si>
    <t>ИТОГО</t>
  </si>
  <si>
    <t>по юридическим лицам</t>
  </si>
  <si>
    <t>по физическим лицам</t>
  </si>
  <si>
    <t>(планируемых к предоставлению)</t>
  </si>
  <si>
    <t>бюджетной эффективности</t>
  </si>
  <si>
    <t>экономической эффективности</t>
  </si>
  <si>
    <t>социальной эффективности</t>
  </si>
  <si>
    <t>ПЛАНИРУЕМЫХ К ПРЕДОСТАВЛЕНИЮ НАЛОГОВЫХ ЛЬГОТ</t>
  </si>
  <si>
    <t>И СТАВОК НАЛОГОВ, УСТАНОВЛЕННЫХ</t>
  </si>
  <si>
    <t>Наименование категории плательщиков, которым планируется предоставить налоговую льготу, установить ставку налога</t>
  </si>
  <si>
    <t>Цель предоставления налоговой льготы, установления ставки налога</t>
  </si>
  <si>
    <t>Предлагаемый размер (содержание) налоговой льготы, ставки налога</t>
  </si>
  <si>
    <t>Прогноз потерь доходов бюджета Артинского городского округа от предоставления налоговой льготы, установления ставки налога, в тысячах рублей</t>
  </si>
  <si>
    <t>Приложение 5</t>
  </si>
  <si>
    <t>к Порядку проведения оценки</t>
  </si>
  <si>
    <t>эффективности предоставленных</t>
  </si>
  <si>
    <t>налоговых льгот</t>
  </si>
  <si>
    <t>Приложение 6</t>
  </si>
  <si>
    <t xml:space="preserve"> </t>
  </si>
  <si>
    <t>Результат оценки (пол. /отр.)</t>
  </si>
  <si>
    <t>Приложение 3</t>
  </si>
  <si>
    <t xml:space="preserve">налоговых льгот </t>
  </si>
  <si>
    <t>ОЦЕНКИ ЭФФЕКТИВНОСТИ ПЛАНИРУЕМЫХ К ПРЕДОСТАВЛЕНИЮ</t>
  </si>
  <si>
    <t>НАЛОГОВЫХ ЛЬГОТ И СТАВОК НАЛОГОВ, УСТАНАВЛИВАЕМЫХ</t>
  </si>
  <si>
    <t>№ п/п</t>
  </si>
  <si>
    <t>Приложение 4</t>
  </si>
  <si>
    <t>РЕШЕНИЯМИ ДУМЫ АГО В 2019 ГОДУ</t>
  </si>
  <si>
    <t>лица, являющееся членами народной дружины Артинского городского округа</t>
  </si>
  <si>
    <t xml:space="preserve"> в целях социальной значимости деятельности категорий граждан, участвующих в общественных формированиях</t>
  </si>
  <si>
    <t>+</t>
  </si>
  <si>
    <t>УСТАНОВЛЕННЫХ РЕШЕНИЯМИ ДУМЫ АГО ЗА 2017 ГОД</t>
  </si>
  <si>
    <t>УОразования</t>
  </si>
  <si>
    <t>УКультуры</t>
  </si>
  <si>
    <r>
      <t xml:space="preserve">организации и физические лица, являющиеся индивидуальными предпринимателями, имеющие земельные участки, отнесенные к </t>
    </r>
    <r>
      <rPr>
        <b/>
        <sz val="11"/>
        <color indexed="8"/>
        <rFont val="Times New Roman"/>
        <family val="1"/>
        <charset val="204"/>
      </rPr>
      <t>землям сельскохозяйственного назначения</t>
    </r>
    <r>
      <rPr>
        <sz val="11"/>
        <color indexed="8"/>
        <rFont val="Times New Roman"/>
        <family val="1"/>
        <charset val="204"/>
      </rPr>
      <t xml:space="preserve"> или к землям в составе зон сельскохозяйственного использования, и используемые  для сельскохозяйственного производства, предпринимателей.  </t>
    </r>
  </si>
  <si>
    <t>Сумма недополученных доходов бюджета Артинского городского округа 2016г., в тысячах рублей</t>
  </si>
  <si>
    <t>Сумма недополученных доходов бюджета Артинского городского округа 2017г., в тысячах рублей</t>
  </si>
  <si>
    <t>Зем.участки, предназначенные для размещения объектов здравоохранения</t>
  </si>
  <si>
    <t>Зем.участки, предназначенные для размещения объектов предназначенных для оказания ветеринарных услуг</t>
  </si>
  <si>
    <t>Итого по юр.лицам</t>
  </si>
  <si>
    <t>ИТОГО по физ.лицам</t>
  </si>
  <si>
    <t>-</t>
  </si>
  <si>
    <t>Налог на имущество физических лиц</t>
  </si>
  <si>
    <t>Земельный налог</t>
  </si>
  <si>
    <t>Оптимизация финансовых потоков бюджета</t>
  </si>
  <si>
    <t>Сумма планируемых к предоставлению налоговых льгот, тыс.руб.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</si>
</sst>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4" fillId="2" borderId="5" xfId="0" applyFont="1" applyFill="1" applyBorder="1" applyAlignment="1">
      <alignment horizontal="center" vertical="center" wrapText="1"/>
    </xf>
    <xf numFmtId="9" fontId="4" fillId="2" borderId="5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3" fontId="1" fillId="0" borderId="4" xfId="0" applyNumberFormat="1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" fillId="0" borderId="0" xfId="0" applyFont="1"/>
    <xf numFmtId="0" fontId="1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4" fontId="6" fillId="0" borderId="5" xfId="0" applyNumberFormat="1" applyFont="1" applyBorder="1" applyAlignment="1">
      <alignment vertical="center" wrapText="1"/>
    </xf>
    <xf numFmtId="4" fontId="1" fillId="0" borderId="4" xfId="0" applyNumberFormat="1" applyFont="1" applyBorder="1" applyAlignment="1">
      <alignment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3" fontId="5" fillId="0" borderId="14" xfId="0" applyNumberFormat="1" applyFont="1" applyBorder="1" applyAlignment="1">
      <alignment horizontal="center"/>
    </xf>
    <xf numFmtId="4" fontId="6" fillId="4" borderId="5" xfId="0" applyNumberFormat="1" applyFont="1" applyFill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6" fillId="0" borderId="13" xfId="0" applyFont="1" applyBorder="1" applyAlignment="1">
      <alignment vertical="center" wrapText="1"/>
    </xf>
    <xf numFmtId="4" fontId="1" fillId="0" borderId="7" xfId="0" applyNumberFormat="1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6" fillId="0" borderId="12" xfId="0" applyFont="1" applyBorder="1" applyAlignment="1">
      <alignment vertical="center" wrapText="1"/>
    </xf>
    <xf numFmtId="4" fontId="1" fillId="0" borderId="2" xfId="0" applyNumberFormat="1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3" fontId="1" fillId="0" borderId="7" xfId="0" applyNumberFormat="1" applyFont="1" applyBorder="1" applyAlignment="1">
      <alignment vertical="center" wrapText="1"/>
    </xf>
    <xf numFmtId="2" fontId="6" fillId="4" borderId="5" xfId="0" applyNumberFormat="1" applyFont="1" applyFill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0" fillId="0" borderId="0" xfId="0" applyFont="1"/>
    <xf numFmtId="0" fontId="10" fillId="0" borderId="0" xfId="0" applyFont="1" applyBorder="1"/>
    <xf numFmtId="3" fontId="10" fillId="0" borderId="0" xfId="0" applyNumberFormat="1" applyFont="1" applyBorder="1"/>
    <xf numFmtId="0" fontId="5" fillId="0" borderId="0" xfId="0" applyFont="1" applyAlignment="1">
      <alignment horizontal="center" vertical="center"/>
    </xf>
    <xf numFmtId="0" fontId="4" fillId="2" borderId="5" xfId="0" applyFont="1" applyFill="1" applyBorder="1" applyAlignment="1">
      <alignment horizontal="left" vertical="center" wrapText="1"/>
    </xf>
    <xf numFmtId="0" fontId="4" fillId="4" borderId="5" xfId="0" applyFont="1" applyFill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top" wrapText="1"/>
    </xf>
    <xf numFmtId="0" fontId="10" fillId="0" borderId="0" xfId="0" applyFont="1" applyAlignment="1">
      <alignment vertical="top"/>
    </xf>
    <xf numFmtId="0" fontId="2" fillId="2" borderId="5" xfId="0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horizontal="left" vertical="top" wrapText="1"/>
    </xf>
    <xf numFmtId="9" fontId="4" fillId="2" borderId="5" xfId="0" applyNumberFormat="1" applyFont="1" applyFill="1" applyBorder="1" applyAlignment="1">
      <alignment horizontal="center" vertical="top" wrapText="1"/>
    </xf>
    <xf numFmtId="1" fontId="4" fillId="2" borderId="5" xfId="0" applyNumberFormat="1" applyFont="1" applyFill="1" applyBorder="1" applyAlignment="1">
      <alignment horizontal="center" vertical="top" wrapText="1"/>
    </xf>
    <xf numFmtId="0" fontId="4" fillId="4" borderId="5" xfId="0" applyFont="1" applyFill="1" applyBorder="1" applyAlignment="1">
      <alignment horizontal="left" vertical="top" wrapText="1"/>
    </xf>
    <xf numFmtId="0" fontId="1" fillId="3" borderId="5" xfId="0" applyFont="1" applyFill="1" applyBorder="1" applyAlignment="1">
      <alignment horizontal="center" vertical="top" wrapText="1"/>
    </xf>
    <xf numFmtId="0" fontId="10" fillId="3" borderId="5" xfId="0" applyFont="1" applyFill="1" applyBorder="1" applyAlignment="1">
      <alignment vertical="top"/>
    </xf>
    <xf numFmtId="0" fontId="4" fillId="3" borderId="5" xfId="0" applyFont="1" applyFill="1" applyBorder="1" applyAlignment="1">
      <alignment horizontal="left" vertical="top" wrapText="1"/>
    </xf>
    <xf numFmtId="9" fontId="4" fillId="3" borderId="5" xfId="0" applyNumberFormat="1" applyFont="1" applyFill="1" applyBorder="1" applyAlignment="1">
      <alignment horizontal="center" vertical="top" wrapText="1"/>
    </xf>
    <xf numFmtId="3" fontId="4" fillId="3" borderId="5" xfId="0" applyNumberFormat="1" applyFont="1" applyFill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0" fillId="0" borderId="5" xfId="0" applyFont="1" applyBorder="1" applyAlignment="1">
      <alignment horizontal="center" vertical="top"/>
    </xf>
    <xf numFmtId="3" fontId="4" fillId="2" borderId="5" xfId="0" applyNumberFormat="1" applyFont="1" applyFill="1" applyBorder="1" applyAlignment="1">
      <alignment horizontal="center" vertical="top" wrapText="1"/>
    </xf>
    <xf numFmtId="0" fontId="1" fillId="3" borderId="5" xfId="0" applyFont="1" applyFill="1" applyBorder="1" applyAlignment="1">
      <alignment horizontal="left" vertical="top" wrapText="1"/>
    </xf>
    <xf numFmtId="3" fontId="1" fillId="3" borderId="5" xfId="0" applyNumberFormat="1" applyFont="1" applyFill="1" applyBorder="1" applyAlignment="1">
      <alignment horizontal="center" vertical="top" wrapText="1"/>
    </xf>
    <xf numFmtId="3" fontId="1" fillId="3" borderId="7" xfId="0" applyNumberFormat="1" applyFont="1" applyFill="1" applyBorder="1" applyAlignment="1">
      <alignment horizontal="center" vertical="top" wrapText="1"/>
    </xf>
    <xf numFmtId="3" fontId="10" fillId="0" borderId="0" xfId="0" applyNumberFormat="1" applyFont="1" applyAlignment="1">
      <alignment vertical="top"/>
    </xf>
    <xf numFmtId="3" fontId="4" fillId="2" borderId="14" xfId="0" applyNumberFormat="1" applyFont="1" applyFill="1" applyBorder="1" applyAlignment="1">
      <alignment horizontal="center" vertical="top"/>
    </xf>
    <xf numFmtId="3" fontId="4" fillId="3" borderId="14" xfId="0" applyNumberFormat="1" applyFont="1" applyFill="1" applyBorder="1" applyAlignment="1">
      <alignment horizontal="center" vertical="top"/>
    </xf>
    <xf numFmtId="0" fontId="5" fillId="0" borderId="5" xfId="0" applyFont="1" applyBorder="1" applyAlignment="1">
      <alignment horizontal="left" vertical="top" wrapText="1" indent="1"/>
    </xf>
    <xf numFmtId="49" fontId="3" fillId="0" borderId="5" xfId="0" applyNumberFormat="1" applyFont="1" applyBorder="1" applyAlignment="1">
      <alignment horizontal="left" vertical="top"/>
    </xf>
    <xf numFmtId="9" fontId="1" fillId="0" borderId="5" xfId="0" applyNumberFormat="1" applyFont="1" applyBorder="1" applyAlignment="1">
      <alignment horizontal="center" vertical="top" wrapText="1"/>
    </xf>
    <xf numFmtId="1" fontId="1" fillId="0" borderId="5" xfId="0" applyNumberFormat="1" applyFont="1" applyBorder="1" applyAlignment="1">
      <alignment horizontal="center" vertical="top" wrapText="1"/>
    </xf>
    <xf numFmtId="0" fontId="5" fillId="0" borderId="5" xfId="0" applyFont="1" applyBorder="1" applyAlignment="1">
      <alignment horizontal="left" vertical="top" wrapText="1" indent="1"/>
    </xf>
    <xf numFmtId="0" fontId="2" fillId="2" borderId="5" xfId="0" applyFont="1" applyFill="1" applyBorder="1" applyAlignment="1">
      <alignment horizontal="left" vertical="top" wrapText="1"/>
    </xf>
    <xf numFmtId="0" fontId="1" fillId="0" borderId="5" xfId="0" applyFont="1" applyBorder="1" applyAlignment="1">
      <alignment horizontal="center" vertical="top" wrapText="1"/>
    </xf>
    <xf numFmtId="0" fontId="10" fillId="0" borderId="5" xfId="0" applyFont="1" applyBorder="1" applyAlignment="1">
      <alignment vertical="top"/>
    </xf>
    <xf numFmtId="0" fontId="13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left" vertical="center" wrapText="1"/>
    </xf>
    <xf numFmtId="0" fontId="14" fillId="0" borderId="0" xfId="0" applyFont="1"/>
    <xf numFmtId="0" fontId="7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left" vertical="center"/>
    </xf>
    <xf numFmtId="3" fontId="8" fillId="0" borderId="5" xfId="0" applyNumberFormat="1" applyFont="1" applyBorder="1" applyAlignment="1">
      <alignment horizontal="right" vertical="center" wrapText="1"/>
    </xf>
    <xf numFmtId="165" fontId="8" fillId="0" borderId="5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3" fontId="8" fillId="0" borderId="5" xfId="0" applyNumberFormat="1" applyFont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3" fontId="9" fillId="0" borderId="5" xfId="0" applyNumberFormat="1" applyFont="1" applyBorder="1" applyAlignment="1">
      <alignment horizontal="righ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49" fontId="1" fillId="0" borderId="7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164" fontId="1" fillId="4" borderId="4" xfId="0" applyNumberFormat="1" applyFont="1" applyFill="1" applyBorder="1" applyAlignment="1">
      <alignment horizontal="center" vertical="center" wrapText="1"/>
    </xf>
    <xf numFmtId="3" fontId="1" fillId="0" borderId="7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3" fontId="1" fillId="0" borderId="4" xfId="0" applyNumberFormat="1" applyFont="1" applyBorder="1" applyAlignment="1">
      <alignment horizontal="center" vertical="center" wrapText="1"/>
    </xf>
    <xf numFmtId="164" fontId="1" fillId="4" borderId="7" xfId="0" applyNumberFormat="1" applyFont="1" applyFill="1" applyBorder="1" applyAlignment="1">
      <alignment horizontal="center" vertical="center" wrapText="1"/>
    </xf>
    <xf numFmtId="0" fontId="10" fillId="0" borderId="15" xfId="0" applyFont="1" applyBorder="1"/>
    <xf numFmtId="0" fontId="10" fillId="0" borderId="12" xfId="0" applyFont="1" applyBorder="1"/>
    <xf numFmtId="0" fontId="1" fillId="0" borderId="12" xfId="0" applyFont="1" applyBorder="1"/>
    <xf numFmtId="164" fontId="1" fillId="0" borderId="12" xfId="0" applyNumberFormat="1" applyFont="1" applyBorder="1" applyAlignment="1">
      <alignment horizontal="center"/>
    </xf>
    <xf numFmtId="0" fontId="10" fillId="0" borderId="16" xfId="0" applyFont="1" applyBorder="1"/>
    <xf numFmtId="0" fontId="9" fillId="5" borderId="5" xfId="0" applyFont="1" applyFill="1" applyBorder="1" applyAlignment="1">
      <alignment horizontal="center" vertical="center" wrapText="1"/>
    </xf>
    <xf numFmtId="0" fontId="12" fillId="5" borderId="5" xfId="0" applyFont="1" applyFill="1" applyBorder="1" applyAlignment="1">
      <alignment horizontal="left" vertical="center" wrapText="1"/>
    </xf>
    <xf numFmtId="3" fontId="9" fillId="5" borderId="5" xfId="0" applyNumberFormat="1" applyFont="1" applyFill="1" applyBorder="1" applyAlignment="1">
      <alignment horizontal="right" vertical="center" wrapText="1"/>
    </xf>
    <xf numFmtId="0" fontId="12" fillId="5" borderId="5" xfId="0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ko1/AppData/Local/Temp/&#1057;&#1077;&#1083;&#1100;&#1089;&#1082;&#1080;&#1077;%20&#1072;&#1076;&#1084;/&#1042;&#1089;&#1077;&#1075;&#1086;%20&#1087;&#1086;%20&#1089;&#1077;&#1083;&#1100;&#1089;&#1082;&#1080;&#108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23">
          <cell r="C23">
            <v>81902.36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zoomScale="85" zoomScaleNormal="85" zoomScaleSheetLayoutView="85" workbookViewId="0">
      <pane ySplit="13" topLeftCell="A14" activePane="bottomLeft" state="frozen"/>
      <selection pane="bottomLeft" activeCell="A14" sqref="A14:XFD14"/>
    </sheetView>
  </sheetViews>
  <sheetFormatPr defaultRowHeight="13.8" x14ac:dyDescent="0.25"/>
  <cols>
    <col min="1" max="1" width="18.44140625" style="46" customWidth="1"/>
    <col min="2" max="2" width="26.109375" style="46" customWidth="1"/>
    <col min="3" max="3" width="44.77734375" style="46" customWidth="1"/>
    <col min="4" max="4" width="47.44140625" style="46" customWidth="1"/>
    <col min="5" max="5" width="15.5546875" style="46" customWidth="1"/>
    <col min="6" max="6" width="19.44140625" style="46" customWidth="1"/>
    <col min="7" max="7" width="17.5546875" style="46" hidden="1" customWidth="1"/>
    <col min="8" max="16384" width="8.88671875" style="46"/>
  </cols>
  <sheetData>
    <row r="1" spans="1:7" ht="18" x14ac:dyDescent="0.25">
      <c r="D1" s="1" t="s">
        <v>50</v>
      </c>
      <c r="F1" s="1"/>
    </row>
    <row r="2" spans="1:7" ht="18" x14ac:dyDescent="0.25">
      <c r="D2" s="1" t="s">
        <v>51</v>
      </c>
      <c r="F2" s="1"/>
    </row>
    <row r="3" spans="1:7" ht="18" x14ac:dyDescent="0.25">
      <c r="D3" s="1" t="s">
        <v>52</v>
      </c>
      <c r="F3" s="1"/>
    </row>
    <row r="4" spans="1:7" ht="18" x14ac:dyDescent="0.25">
      <c r="D4" s="1" t="s">
        <v>40</v>
      </c>
      <c r="F4" s="1"/>
    </row>
    <row r="5" spans="1:7" ht="18" x14ac:dyDescent="0.25">
      <c r="D5" s="1" t="s">
        <v>53</v>
      </c>
      <c r="F5" s="1"/>
    </row>
    <row r="6" spans="1:7" hidden="1" x14ac:dyDescent="0.25"/>
    <row r="7" spans="1:7" hidden="1" x14ac:dyDescent="0.25"/>
    <row r="8" spans="1:7" ht="18" hidden="1" x14ac:dyDescent="0.25">
      <c r="A8" s="1"/>
    </row>
    <row r="9" spans="1:7" ht="17.399999999999999" x14ac:dyDescent="0.25">
      <c r="C9" s="49" t="s">
        <v>0</v>
      </c>
    </row>
    <row r="10" spans="1:7" ht="17.399999999999999" x14ac:dyDescent="0.25">
      <c r="C10" s="49" t="s">
        <v>1</v>
      </c>
    </row>
    <row r="11" spans="1:7" ht="17.399999999999999" x14ac:dyDescent="0.25">
      <c r="C11" s="49" t="s">
        <v>6</v>
      </c>
    </row>
    <row r="12" spans="1:7" ht="18.600000000000001" thickBot="1" x14ac:dyDescent="0.3">
      <c r="A12" s="1"/>
    </row>
    <row r="13" spans="1:7" ht="106.8" customHeight="1" thickBot="1" x14ac:dyDescent="0.3">
      <c r="A13" s="18" t="s">
        <v>2</v>
      </c>
      <c r="B13" s="18" t="s">
        <v>7</v>
      </c>
      <c r="C13" s="18" t="s">
        <v>3</v>
      </c>
      <c r="D13" s="18" t="s">
        <v>4</v>
      </c>
      <c r="E13" s="18" t="s">
        <v>5</v>
      </c>
      <c r="F13" s="18" t="s">
        <v>72</v>
      </c>
      <c r="G13" s="42" t="s">
        <v>71</v>
      </c>
    </row>
    <row r="14" spans="1:7" ht="18.600000000000001" thickBot="1" x14ac:dyDescent="0.3">
      <c r="A14" s="21">
        <v>1</v>
      </c>
      <c r="B14" s="21">
        <v>2</v>
      </c>
      <c r="C14" s="21">
        <v>3</v>
      </c>
      <c r="D14" s="21">
        <v>4</v>
      </c>
      <c r="E14" s="21">
        <v>5</v>
      </c>
      <c r="F14" s="21"/>
      <c r="G14" s="3">
        <v>6</v>
      </c>
    </row>
    <row r="15" spans="1:7" s="53" customFormat="1" ht="105" customHeight="1" thickBot="1" x14ac:dyDescent="0.35">
      <c r="A15" s="73" t="s">
        <v>78</v>
      </c>
      <c r="B15" s="54" t="s">
        <v>16</v>
      </c>
      <c r="C15" s="74" t="s">
        <v>18</v>
      </c>
      <c r="D15" s="55" t="s">
        <v>19</v>
      </c>
      <c r="E15" s="75">
        <v>1</v>
      </c>
      <c r="F15" s="76">
        <f>Прил.3!F14</f>
        <v>238</v>
      </c>
      <c r="G15" s="52">
        <v>186</v>
      </c>
    </row>
    <row r="16" spans="1:7" s="53" customFormat="1" ht="110.4" customHeight="1" x14ac:dyDescent="0.3">
      <c r="A16" s="77" t="s">
        <v>79</v>
      </c>
      <c r="B16" s="78" t="s">
        <v>17</v>
      </c>
      <c r="C16" s="55" t="s">
        <v>20</v>
      </c>
      <c r="D16" s="55" t="s">
        <v>80</v>
      </c>
      <c r="E16" s="56">
        <v>1</v>
      </c>
      <c r="F16" s="57">
        <f>Прил.3!F15</f>
        <v>1380.4</v>
      </c>
      <c r="G16" s="71">
        <v>901.36899999999991</v>
      </c>
    </row>
    <row r="17" spans="1:9" s="53" customFormat="1" ht="99.6" customHeight="1" x14ac:dyDescent="0.3">
      <c r="A17" s="77"/>
      <c r="B17" s="78"/>
      <c r="C17" s="55" t="s">
        <v>21</v>
      </c>
      <c r="D17" s="55" t="s">
        <v>80</v>
      </c>
      <c r="E17" s="56">
        <v>1</v>
      </c>
      <c r="F17" s="57">
        <f>Прил.3!F16</f>
        <v>8385.6880000000001</v>
      </c>
      <c r="G17" s="71">
        <v>8025.6549999999997</v>
      </c>
    </row>
    <row r="18" spans="1:9" s="53" customFormat="1" ht="148.19999999999999" customHeight="1" x14ac:dyDescent="0.3">
      <c r="A18" s="77"/>
      <c r="B18" s="78"/>
      <c r="C18" s="55" t="s">
        <v>22</v>
      </c>
      <c r="D18" s="55" t="s">
        <v>33</v>
      </c>
      <c r="E18" s="56">
        <v>1</v>
      </c>
      <c r="F18" s="57">
        <f>Прил.3!F19</f>
        <v>79.495000000000005</v>
      </c>
      <c r="G18" s="71">
        <v>38.5</v>
      </c>
    </row>
    <row r="19" spans="1:9" s="53" customFormat="1" ht="124.2" hidden="1" customHeight="1" thickBot="1" x14ac:dyDescent="0.3">
      <c r="A19" s="77"/>
      <c r="B19" s="78"/>
      <c r="C19" s="55" t="s">
        <v>23</v>
      </c>
      <c r="D19" s="55" t="s">
        <v>33</v>
      </c>
      <c r="E19" s="56">
        <v>1</v>
      </c>
      <c r="F19" s="57">
        <v>0</v>
      </c>
      <c r="G19" s="71">
        <v>9118.3480000000072</v>
      </c>
    </row>
    <row r="20" spans="1:9" s="53" customFormat="1" ht="38.4" customHeight="1" x14ac:dyDescent="0.3">
      <c r="A20" s="77"/>
      <c r="B20" s="78"/>
      <c r="C20" s="55" t="s">
        <v>24</v>
      </c>
      <c r="D20" s="55" t="s">
        <v>34</v>
      </c>
      <c r="E20" s="56">
        <v>0.5</v>
      </c>
      <c r="F20" s="57">
        <f>74/2</f>
        <v>37</v>
      </c>
      <c r="G20" s="71">
        <v>74.066999999999993</v>
      </c>
    </row>
    <row r="21" spans="1:9" s="53" customFormat="1" ht="37.799999999999997" hidden="1" customHeight="1" x14ac:dyDescent="0.3">
      <c r="A21" s="79"/>
      <c r="B21" s="80"/>
      <c r="C21" s="58" t="s">
        <v>73</v>
      </c>
      <c r="D21" s="55" t="s">
        <v>34</v>
      </c>
      <c r="E21" s="56">
        <v>0.5</v>
      </c>
      <c r="F21" s="57">
        <f>Прил.3!F22</f>
        <v>1085</v>
      </c>
      <c r="G21" s="71">
        <v>1085</v>
      </c>
    </row>
    <row r="22" spans="1:9" s="53" customFormat="1" ht="45" hidden="1" customHeight="1" x14ac:dyDescent="0.3">
      <c r="A22" s="79"/>
      <c r="B22" s="80"/>
      <c r="C22" s="58" t="s">
        <v>74</v>
      </c>
      <c r="D22" s="55" t="s">
        <v>34</v>
      </c>
      <c r="E22" s="56">
        <v>0.5</v>
      </c>
      <c r="F22" s="57">
        <f>Прил.3!F23</f>
        <v>3.1</v>
      </c>
      <c r="G22" s="71"/>
    </row>
    <row r="23" spans="1:9" s="53" customFormat="1" ht="31.2" customHeight="1" x14ac:dyDescent="0.3">
      <c r="A23" s="59" t="s">
        <v>37</v>
      </c>
      <c r="B23" s="60" t="s">
        <v>38</v>
      </c>
      <c r="C23" s="61"/>
      <c r="D23" s="61"/>
      <c r="E23" s="62"/>
      <c r="F23" s="63">
        <f>SUM(F16:F22)-F21-F22</f>
        <v>9882.5830000000005</v>
      </c>
      <c r="G23" s="72">
        <f>SUM(G16:G21)</f>
        <v>19242.939000000006</v>
      </c>
    </row>
    <row r="24" spans="1:9" s="53" customFormat="1" ht="36.6" customHeight="1" x14ac:dyDescent="0.3">
      <c r="A24" s="64"/>
      <c r="B24" s="65"/>
      <c r="C24" s="55" t="s">
        <v>25</v>
      </c>
      <c r="D24" s="55" t="s">
        <v>35</v>
      </c>
      <c r="E24" s="56">
        <v>1</v>
      </c>
      <c r="F24" s="66">
        <f>Прил.3!F25</f>
        <v>35.423999999999999</v>
      </c>
      <c r="G24" s="71">
        <f>4.615+61.57</f>
        <v>66.185000000000002</v>
      </c>
    </row>
    <row r="25" spans="1:9" s="53" customFormat="1" ht="29.4" customHeight="1" x14ac:dyDescent="0.3">
      <c r="A25" s="64"/>
      <c r="B25" s="65"/>
      <c r="C25" s="55" t="s">
        <v>26</v>
      </c>
      <c r="D25" s="55" t="s">
        <v>35</v>
      </c>
      <c r="E25" s="56">
        <v>1</v>
      </c>
      <c r="F25" s="66">
        <f>Прил.3!F26</f>
        <v>5.6280000000000001</v>
      </c>
      <c r="G25" s="71">
        <v>8.5670000000000002</v>
      </c>
    </row>
    <row r="26" spans="1:9" s="53" customFormat="1" ht="45" customHeight="1" x14ac:dyDescent="0.3">
      <c r="A26" s="64"/>
      <c r="B26" s="65"/>
      <c r="C26" s="55" t="s">
        <v>27</v>
      </c>
      <c r="D26" s="55" t="s">
        <v>35</v>
      </c>
      <c r="E26" s="56">
        <v>1</v>
      </c>
      <c r="F26" s="66">
        <f>Прил.3!F27</f>
        <v>17.670999999999999</v>
      </c>
      <c r="G26" s="71">
        <f>13.609+8.936+2.287</f>
        <v>24.832000000000001</v>
      </c>
    </row>
    <row r="27" spans="1:9" s="53" customFormat="1" ht="91.2" customHeight="1" x14ac:dyDescent="0.3">
      <c r="A27" s="64"/>
      <c r="B27" s="65"/>
      <c r="C27" s="55" t="s">
        <v>28</v>
      </c>
      <c r="D27" s="55" t="s">
        <v>35</v>
      </c>
      <c r="E27" s="56">
        <v>1</v>
      </c>
      <c r="F27" s="66">
        <f>Прил.3!F28</f>
        <v>1.367</v>
      </c>
      <c r="G27" s="71">
        <v>2.1739999999999999</v>
      </c>
    </row>
    <row r="28" spans="1:9" s="53" customFormat="1" ht="73.2" customHeight="1" x14ac:dyDescent="0.3">
      <c r="A28" s="64"/>
      <c r="B28" s="65"/>
      <c r="C28" s="55" t="s">
        <v>29</v>
      </c>
      <c r="D28" s="55" t="s">
        <v>35</v>
      </c>
      <c r="E28" s="56">
        <v>1</v>
      </c>
      <c r="F28" s="66">
        <f>Прил.3!F29</f>
        <v>0.115</v>
      </c>
      <c r="G28" s="71">
        <v>0.28799999999999998</v>
      </c>
    </row>
    <row r="29" spans="1:9" s="53" customFormat="1" ht="46.2" customHeight="1" x14ac:dyDescent="0.3">
      <c r="A29" s="64"/>
      <c r="B29" s="65"/>
      <c r="C29" s="55" t="s">
        <v>30</v>
      </c>
      <c r="D29" s="55" t="s">
        <v>35</v>
      </c>
      <c r="E29" s="56">
        <v>1</v>
      </c>
      <c r="F29" s="66">
        <f>Прил.3!F30</f>
        <v>1391.7</v>
      </c>
      <c r="G29" s="71">
        <f>2361-178+46</f>
        <v>2229</v>
      </c>
    </row>
    <row r="30" spans="1:9" s="53" customFormat="1" ht="37.200000000000003" customHeight="1" x14ac:dyDescent="0.3">
      <c r="A30" s="64"/>
      <c r="B30" s="65"/>
      <c r="C30" s="55" t="s">
        <v>31</v>
      </c>
      <c r="D30" s="55" t="s">
        <v>35</v>
      </c>
      <c r="E30" s="56">
        <v>1</v>
      </c>
      <c r="F30" s="66">
        <f>Прил.3!F31</f>
        <v>76.009</v>
      </c>
      <c r="G30" s="71">
        <v>74.33</v>
      </c>
    </row>
    <row r="31" spans="1:9" s="53" customFormat="1" ht="55.8" customHeight="1" x14ac:dyDescent="0.3">
      <c r="A31" s="64"/>
      <c r="B31" s="65"/>
      <c r="C31" s="55" t="s">
        <v>32</v>
      </c>
      <c r="D31" s="55" t="s">
        <v>35</v>
      </c>
      <c r="E31" s="56">
        <v>1</v>
      </c>
      <c r="F31" s="66">
        <f>Прил.3!F32</f>
        <v>1.181</v>
      </c>
      <c r="G31" s="71">
        <v>1.5940000000000001</v>
      </c>
    </row>
    <row r="32" spans="1:9" s="53" customFormat="1" ht="18" x14ac:dyDescent="0.3">
      <c r="A32" s="59" t="s">
        <v>36</v>
      </c>
      <c r="B32" s="60" t="s">
        <v>39</v>
      </c>
      <c r="C32" s="67"/>
      <c r="D32" s="67"/>
      <c r="E32" s="59"/>
      <c r="F32" s="68">
        <f>SUM(F24:F31)</f>
        <v>1529.095</v>
      </c>
      <c r="G32" s="69">
        <f>SUM(G24:G31)</f>
        <v>2406.9699999999998</v>
      </c>
      <c r="I32" s="70"/>
    </row>
    <row r="33" spans="1:7" ht="21.6" customHeight="1" x14ac:dyDescent="0.3">
      <c r="A33" s="47"/>
      <c r="B33" s="47"/>
      <c r="C33" s="47"/>
      <c r="D33" s="47"/>
      <c r="E33" s="47"/>
      <c r="F33" s="48"/>
      <c r="G33" s="26">
        <f>G32+G15+G23</f>
        <v>21835.909000000007</v>
      </c>
    </row>
  </sheetData>
  <mergeCells count="4">
    <mergeCell ref="A24:A31"/>
    <mergeCell ref="B24:B31"/>
    <mergeCell ref="A16:A20"/>
    <mergeCell ref="B16:B20"/>
  </mergeCells>
  <pageMargins left="0.7" right="0.7" top="0.75" bottom="0.75" header="0.3" footer="0.3"/>
  <pageSetup paperSize="9" scale="5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zoomScale="85" zoomScaleNormal="85" zoomScaleSheetLayoutView="85" workbookViewId="0">
      <pane ySplit="11" topLeftCell="A12" activePane="bottomLeft" state="frozen"/>
      <selection pane="bottomLeft" activeCell="A12" sqref="A12:XFD12"/>
    </sheetView>
  </sheetViews>
  <sheetFormatPr defaultRowHeight="14.4" x14ac:dyDescent="0.3"/>
  <cols>
    <col min="1" max="1" width="30.21875" customWidth="1"/>
    <col min="2" max="2" width="26.77734375" customWidth="1"/>
    <col min="3" max="3" width="27.109375" customWidth="1"/>
    <col min="4" max="4" width="21.21875" customWidth="1"/>
    <col min="5" max="5" width="25.44140625" customWidth="1"/>
  </cols>
  <sheetData>
    <row r="1" spans="1:5" ht="18" x14ac:dyDescent="0.3">
      <c r="D1" s="1" t="s">
        <v>54</v>
      </c>
    </row>
    <row r="2" spans="1:5" ht="18" x14ac:dyDescent="0.3">
      <c r="D2" s="1" t="s">
        <v>51</v>
      </c>
    </row>
    <row r="3" spans="1:5" ht="18" x14ac:dyDescent="0.3">
      <c r="D3" s="1" t="s">
        <v>52</v>
      </c>
    </row>
    <row r="4" spans="1:5" ht="18" x14ac:dyDescent="0.3">
      <c r="D4" s="1" t="s">
        <v>40</v>
      </c>
    </row>
    <row r="5" spans="1:5" ht="18" x14ac:dyDescent="0.3">
      <c r="D5" s="1" t="s">
        <v>53</v>
      </c>
    </row>
    <row r="6" spans="1:5" ht="18" x14ac:dyDescent="0.3">
      <c r="A6" s="2"/>
      <c r="B6" s="2"/>
      <c r="C6" s="49" t="s">
        <v>0</v>
      </c>
    </row>
    <row r="7" spans="1:5" ht="17.399999999999999" x14ac:dyDescent="0.3">
      <c r="C7" s="49" t="s">
        <v>44</v>
      </c>
    </row>
    <row r="8" spans="1:5" ht="17.399999999999999" x14ac:dyDescent="0.3">
      <c r="C8" s="49" t="s">
        <v>45</v>
      </c>
    </row>
    <row r="9" spans="1:5" ht="17.399999999999999" x14ac:dyDescent="0.3">
      <c r="C9" s="49" t="s">
        <v>63</v>
      </c>
    </row>
    <row r="10" spans="1:5" ht="18.600000000000001" thickBot="1" x14ac:dyDescent="0.35">
      <c r="A10" s="1"/>
    </row>
    <row r="11" spans="1:5" ht="141.6" customHeight="1" thickBot="1" x14ac:dyDescent="0.35">
      <c r="A11" s="10" t="s">
        <v>2</v>
      </c>
      <c r="B11" s="11" t="s">
        <v>46</v>
      </c>
      <c r="C11" s="11" t="s">
        <v>47</v>
      </c>
      <c r="D11" s="11" t="s">
        <v>48</v>
      </c>
      <c r="E11" s="11" t="s">
        <v>49</v>
      </c>
    </row>
    <row r="12" spans="1:5" ht="18" x14ac:dyDescent="0.3">
      <c r="A12" s="16">
        <v>1</v>
      </c>
      <c r="B12" s="17">
        <v>2</v>
      </c>
      <c r="C12" s="17">
        <v>3</v>
      </c>
      <c r="D12" s="17">
        <v>4</v>
      </c>
      <c r="E12" s="17">
        <v>5</v>
      </c>
    </row>
    <row r="13" spans="1:5" ht="93.6" x14ac:dyDescent="0.3">
      <c r="A13" s="81" t="s">
        <v>78</v>
      </c>
      <c r="B13" s="19" t="s">
        <v>64</v>
      </c>
      <c r="C13" s="19" t="s">
        <v>65</v>
      </c>
      <c r="D13" s="19">
        <v>100</v>
      </c>
      <c r="E13" s="27">
        <f>Прил.4!G14</f>
        <v>2.8570000000000002</v>
      </c>
    </row>
    <row r="14" spans="1:5" ht="57.6" hidden="1" customHeight="1" x14ac:dyDescent="0.3">
      <c r="A14" s="82"/>
      <c r="B14" s="19" t="s">
        <v>31</v>
      </c>
      <c r="C14" s="6" t="s">
        <v>35</v>
      </c>
      <c r="D14" s="19">
        <v>100</v>
      </c>
      <c r="E14" s="22" t="e">
        <f>#REF!/1000</f>
        <v>#REF!</v>
      </c>
    </row>
    <row r="15" spans="1:5" ht="211.8" hidden="1" customHeight="1" x14ac:dyDescent="0.3">
      <c r="A15" s="83" t="s">
        <v>15</v>
      </c>
      <c r="B15" s="6" t="s">
        <v>23</v>
      </c>
      <c r="C15" s="6" t="s">
        <v>33</v>
      </c>
      <c r="D15" s="7">
        <v>1</v>
      </c>
      <c r="E15" s="19">
        <v>3910</v>
      </c>
    </row>
    <row r="16" spans="1:5" ht="91.2" customHeight="1" x14ac:dyDescent="0.3">
      <c r="A16" s="83" t="s">
        <v>79</v>
      </c>
      <c r="B16" s="19" t="s">
        <v>64</v>
      </c>
      <c r="C16" s="19" t="s">
        <v>65</v>
      </c>
      <c r="D16" s="19">
        <v>100</v>
      </c>
      <c r="E16" s="41">
        <f>Прил.4!G18</f>
        <v>2.1269999999999998</v>
      </c>
    </row>
    <row r="17" spans="1:5" ht="18" hidden="1" x14ac:dyDescent="0.3">
      <c r="A17" s="20"/>
      <c r="B17" s="19"/>
      <c r="C17" s="19"/>
      <c r="D17" s="19"/>
      <c r="E17" s="19"/>
    </row>
    <row r="18" spans="1:5" ht="18" hidden="1" x14ac:dyDescent="0.3">
      <c r="A18" s="20"/>
      <c r="B18" s="19"/>
      <c r="C18" s="19"/>
      <c r="D18" s="19"/>
      <c r="E18" s="19"/>
    </row>
    <row r="19" spans="1:5" ht="18" hidden="1" x14ac:dyDescent="0.3">
      <c r="A19" s="20"/>
      <c r="B19" s="19"/>
      <c r="C19" s="19"/>
      <c r="D19" s="19"/>
      <c r="E19" s="19"/>
    </row>
    <row r="20" spans="1:5" ht="18" hidden="1" x14ac:dyDescent="0.3">
      <c r="A20" s="20"/>
      <c r="B20" s="19"/>
      <c r="C20" s="19"/>
      <c r="D20" s="19"/>
      <c r="E20" s="19"/>
    </row>
  </sheetData>
  <pageMargins left="0.7" right="0.7" top="0.75" bottom="0.75" header="0.3" footer="0.3"/>
  <pageSetup paperSize="9" scale="6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K34"/>
  <sheetViews>
    <sheetView tabSelected="1" zoomScale="85" zoomScaleNormal="85" zoomScaleSheetLayoutView="85" workbookViewId="0">
      <pane ySplit="12" topLeftCell="A13" activePane="bottomLeft" state="frozen"/>
      <selection pane="bottomLeft" activeCell="B40" sqref="B40"/>
    </sheetView>
  </sheetViews>
  <sheetFormatPr defaultRowHeight="14.4" x14ac:dyDescent="0.3"/>
  <cols>
    <col min="1" max="1" width="19" customWidth="1"/>
    <col min="2" max="2" width="36" customWidth="1"/>
    <col min="3" max="3" width="13.33203125" customWidth="1"/>
    <col min="4" max="4" width="14.21875" customWidth="1"/>
    <col min="5" max="5" width="14.5546875" customWidth="1"/>
    <col min="6" max="6" width="17.109375" customWidth="1"/>
    <col min="7" max="7" width="15.109375" customWidth="1"/>
    <col min="8" max="9" width="15.77734375" customWidth="1"/>
  </cols>
  <sheetData>
    <row r="1" spans="1:9" ht="18" x14ac:dyDescent="0.3">
      <c r="G1" s="1" t="s">
        <v>57</v>
      </c>
    </row>
    <row r="2" spans="1:9" ht="18" x14ac:dyDescent="0.3">
      <c r="G2" s="1" t="s">
        <v>51</v>
      </c>
    </row>
    <row r="3" spans="1:9" ht="18" x14ac:dyDescent="0.3">
      <c r="G3" s="1" t="s">
        <v>52</v>
      </c>
    </row>
    <row r="4" spans="1:9" ht="18" x14ac:dyDescent="0.3">
      <c r="G4" s="1" t="s">
        <v>40</v>
      </c>
    </row>
    <row r="5" spans="1:9" ht="18" x14ac:dyDescent="0.35">
      <c r="G5" s="12" t="s">
        <v>58</v>
      </c>
    </row>
    <row r="6" spans="1:9" hidden="1" x14ac:dyDescent="0.3"/>
    <row r="7" spans="1:9" ht="17.399999999999999" x14ac:dyDescent="0.3">
      <c r="D7" s="49" t="s">
        <v>8</v>
      </c>
    </row>
    <row r="8" spans="1:9" ht="17.399999999999999" x14ac:dyDescent="0.3">
      <c r="D8" s="49" t="s">
        <v>9</v>
      </c>
    </row>
    <row r="9" spans="1:9" ht="17.399999999999999" x14ac:dyDescent="0.3">
      <c r="D9" s="49" t="s">
        <v>67</v>
      </c>
    </row>
    <row r="10" spans="1:9" ht="18" x14ac:dyDescent="0.3">
      <c r="A10" s="2" t="s">
        <v>55</v>
      </c>
    </row>
    <row r="11" spans="1:9" ht="31.2" customHeight="1" x14ac:dyDescent="0.3">
      <c r="A11" s="86" t="s">
        <v>2</v>
      </c>
      <c r="B11" s="86" t="s">
        <v>10</v>
      </c>
      <c r="C11" s="86" t="s">
        <v>11</v>
      </c>
      <c r="D11" s="86" t="s">
        <v>12</v>
      </c>
      <c r="E11" s="86" t="s">
        <v>13</v>
      </c>
      <c r="F11" s="86" t="s">
        <v>14</v>
      </c>
      <c r="G11" s="87" t="s">
        <v>56</v>
      </c>
      <c r="H11" s="87"/>
      <c r="I11" s="87"/>
    </row>
    <row r="12" spans="1:9" ht="38.4" customHeight="1" x14ac:dyDescent="0.3">
      <c r="A12" s="86"/>
      <c r="B12" s="86"/>
      <c r="C12" s="86"/>
      <c r="D12" s="86"/>
      <c r="E12" s="86"/>
      <c r="F12" s="86"/>
      <c r="G12" s="88" t="s">
        <v>41</v>
      </c>
      <c r="H12" s="88" t="s">
        <v>42</v>
      </c>
      <c r="I12" s="88" t="s">
        <v>43</v>
      </c>
    </row>
    <row r="13" spans="1:9" ht="18" x14ac:dyDescent="0.3">
      <c r="A13" s="89">
        <v>2</v>
      </c>
      <c r="B13" s="89">
        <v>3</v>
      </c>
      <c r="C13" s="89">
        <v>4</v>
      </c>
      <c r="D13" s="89">
        <v>5</v>
      </c>
      <c r="E13" s="89">
        <v>6</v>
      </c>
      <c r="F13" s="89">
        <v>7</v>
      </c>
      <c r="G13" s="89">
        <v>8</v>
      </c>
      <c r="H13" s="89">
        <v>9</v>
      </c>
      <c r="I13" s="89">
        <v>10</v>
      </c>
    </row>
    <row r="14" spans="1:9" ht="87.6" customHeight="1" x14ac:dyDescent="0.3">
      <c r="A14" s="21" t="s">
        <v>78</v>
      </c>
      <c r="B14" s="90" t="s">
        <v>18</v>
      </c>
      <c r="C14" s="91">
        <f>11.633+47268+27307+1.154</f>
        <v>74587.786999999997</v>
      </c>
      <c r="D14" s="91">
        <v>9091.5</v>
      </c>
      <c r="E14" s="91"/>
      <c r="F14" s="91">
        <v>238</v>
      </c>
      <c r="G14" s="89"/>
      <c r="H14" s="92">
        <f>D14/F14</f>
        <v>38.199579831932773</v>
      </c>
      <c r="I14" s="89" t="s">
        <v>66</v>
      </c>
    </row>
    <row r="15" spans="1:9" ht="91.2" customHeight="1" x14ac:dyDescent="0.3">
      <c r="A15" s="21" t="s">
        <v>79</v>
      </c>
      <c r="B15" s="50" t="s">
        <v>20</v>
      </c>
      <c r="C15" s="91">
        <f>[1]Лист1!$C$23</f>
        <v>81902.36</v>
      </c>
      <c r="D15" s="91">
        <f>1353.4+27</f>
        <v>1380.4</v>
      </c>
      <c r="E15" s="91"/>
      <c r="F15" s="91">
        <f>D15</f>
        <v>1380.4</v>
      </c>
      <c r="G15" s="89"/>
      <c r="H15" s="89"/>
      <c r="I15" s="89" t="s">
        <v>66</v>
      </c>
    </row>
    <row r="16" spans="1:9" ht="109.8" customHeight="1" x14ac:dyDescent="0.3">
      <c r="A16" s="93"/>
      <c r="B16" s="50" t="s">
        <v>21</v>
      </c>
      <c r="C16" s="91">
        <f>C17+C18</f>
        <v>471327.842</v>
      </c>
      <c r="D16" s="91">
        <f>D17+D18</f>
        <v>8385.6880000000001</v>
      </c>
      <c r="E16" s="91"/>
      <c r="F16" s="91">
        <f>F17+F18</f>
        <v>8385.6880000000001</v>
      </c>
      <c r="G16" s="94"/>
      <c r="H16" s="89"/>
      <c r="I16" s="89" t="s">
        <v>66</v>
      </c>
    </row>
    <row r="17" spans="1:11" ht="18" hidden="1" x14ac:dyDescent="0.3">
      <c r="A17" s="93"/>
      <c r="B17" s="84" t="s">
        <v>68</v>
      </c>
      <c r="C17" s="91">
        <v>405490.42</v>
      </c>
      <c r="D17" s="91">
        <f>6554+454.383+129</f>
        <v>7137.3829999999998</v>
      </c>
      <c r="E17" s="91">
        <v>0</v>
      </c>
      <c r="F17" s="91">
        <f>D17</f>
        <v>7137.3829999999998</v>
      </c>
      <c r="G17" s="89"/>
      <c r="H17" s="89"/>
      <c r="I17" s="89"/>
    </row>
    <row r="18" spans="1:11" ht="18" hidden="1" x14ac:dyDescent="0.3">
      <c r="A18" s="93"/>
      <c r="B18" s="84" t="s">
        <v>69</v>
      </c>
      <c r="C18" s="91">
        <v>65837.422000000006</v>
      </c>
      <c r="D18" s="91">
        <f>987.517+136.709+124.079</f>
        <v>1248.3050000000001</v>
      </c>
      <c r="E18" s="91"/>
      <c r="F18" s="94">
        <f>D18</f>
        <v>1248.3050000000001</v>
      </c>
      <c r="G18" s="89"/>
      <c r="H18" s="89"/>
      <c r="I18" s="89"/>
    </row>
    <row r="19" spans="1:11" ht="198.6" customHeight="1" x14ac:dyDescent="0.3">
      <c r="A19" s="93"/>
      <c r="B19" s="50" t="s">
        <v>22</v>
      </c>
      <c r="C19" s="91">
        <f>2934.124+2669.66</f>
        <v>5603.7839999999997</v>
      </c>
      <c r="D19" s="91">
        <v>79.495000000000005</v>
      </c>
      <c r="E19" s="91"/>
      <c r="F19" s="91">
        <f>40.045+39.45</f>
        <v>79.495000000000005</v>
      </c>
      <c r="G19" s="95" t="s">
        <v>77</v>
      </c>
      <c r="H19" s="89" t="s">
        <v>66</v>
      </c>
      <c r="I19" s="89" t="s">
        <v>66</v>
      </c>
    </row>
    <row r="20" spans="1:11" ht="138" hidden="1" x14ac:dyDescent="0.3">
      <c r="A20" s="93"/>
      <c r="B20" s="50" t="s">
        <v>70</v>
      </c>
      <c r="C20" s="91">
        <v>12728043.4</v>
      </c>
      <c r="D20" s="91">
        <v>1963.3</v>
      </c>
      <c r="E20" s="91"/>
      <c r="F20" s="91">
        <v>0</v>
      </c>
      <c r="G20" s="89"/>
      <c r="H20" s="89" t="s">
        <v>66</v>
      </c>
      <c r="I20" s="89" t="s">
        <v>66</v>
      </c>
    </row>
    <row r="21" spans="1:11" ht="41.4" hidden="1" x14ac:dyDescent="0.3">
      <c r="A21" s="93"/>
      <c r="B21" s="51" t="s">
        <v>24</v>
      </c>
      <c r="C21" s="91">
        <v>4937.8</v>
      </c>
      <c r="D21" s="91">
        <f>C21*1.5%</f>
        <v>74.066999999999993</v>
      </c>
      <c r="E21" s="91"/>
      <c r="F21" s="91">
        <v>37</v>
      </c>
      <c r="G21" s="89">
        <v>5.3</v>
      </c>
      <c r="H21" s="89" t="s">
        <v>66</v>
      </c>
      <c r="I21" s="89" t="s">
        <v>66</v>
      </c>
    </row>
    <row r="22" spans="1:11" ht="29.4" hidden="1" customHeight="1" thickBot="1" x14ac:dyDescent="0.3">
      <c r="A22" s="93"/>
      <c r="B22" s="51" t="s">
        <v>73</v>
      </c>
      <c r="C22" s="91">
        <v>141015.39000000001</v>
      </c>
      <c r="D22" s="91">
        <f>C22*1.5%</f>
        <v>2115.2308499999999</v>
      </c>
      <c r="E22" s="91"/>
      <c r="F22" s="91">
        <v>1085</v>
      </c>
      <c r="G22" s="89">
        <v>2.4</v>
      </c>
      <c r="H22" s="89" t="s">
        <v>66</v>
      </c>
      <c r="I22" s="89" t="s">
        <v>66</v>
      </c>
    </row>
    <row r="23" spans="1:11" ht="60.6" hidden="1" customHeight="1" thickBot="1" x14ac:dyDescent="0.3">
      <c r="A23" s="93"/>
      <c r="B23" s="51" t="s">
        <v>74</v>
      </c>
      <c r="C23" s="91">
        <v>11114.2</v>
      </c>
      <c r="D23" s="91">
        <f>C23*1.5%</f>
        <v>166.71299999999999</v>
      </c>
      <c r="E23" s="91"/>
      <c r="F23" s="91">
        <v>3.1</v>
      </c>
      <c r="G23" s="89">
        <v>100.1</v>
      </c>
      <c r="H23" s="89" t="s">
        <v>66</v>
      </c>
      <c r="I23" s="89" t="s">
        <v>66</v>
      </c>
      <c r="K23" t="s">
        <v>55</v>
      </c>
    </row>
    <row r="24" spans="1:11" ht="17.399999999999999" x14ac:dyDescent="0.3">
      <c r="A24" s="113"/>
      <c r="B24" s="114" t="s">
        <v>75</v>
      </c>
      <c r="C24" s="115">
        <f>C19+C16+C15+C21</f>
        <v>563771.78600000008</v>
      </c>
      <c r="D24" s="115">
        <f>D19+D16+D15+D21</f>
        <v>9919.65</v>
      </c>
      <c r="E24" s="115"/>
      <c r="F24" s="115">
        <f>F19+F16+F15+F21</f>
        <v>9882.5830000000005</v>
      </c>
      <c r="G24" s="113"/>
      <c r="H24" s="113"/>
      <c r="I24" s="113"/>
      <c r="K24" s="8">
        <f>F24-9883</f>
        <v>-0.41699999999946158</v>
      </c>
    </row>
    <row r="25" spans="1:11" ht="27.6" x14ac:dyDescent="0.3">
      <c r="A25" s="93"/>
      <c r="B25" s="50" t="s">
        <v>25</v>
      </c>
      <c r="C25" s="91">
        <v>485151.5</v>
      </c>
      <c r="D25" s="91">
        <f>F25</f>
        <v>35.423999999999999</v>
      </c>
      <c r="E25" s="91"/>
      <c r="F25" s="91">
        <v>35.423999999999999</v>
      </c>
      <c r="G25" s="89"/>
      <c r="H25" s="89"/>
      <c r="I25" s="89" t="s">
        <v>66</v>
      </c>
    </row>
    <row r="26" spans="1:11" ht="18" x14ac:dyDescent="0.3">
      <c r="A26" s="93"/>
      <c r="B26" s="50" t="s">
        <v>26</v>
      </c>
      <c r="C26" s="91">
        <v>3997.5259999999998</v>
      </c>
      <c r="D26" s="91">
        <f t="shared" ref="D26:D32" si="0">F26</f>
        <v>5.6280000000000001</v>
      </c>
      <c r="E26" s="91"/>
      <c r="F26" s="91">
        <v>5.6280000000000001</v>
      </c>
      <c r="G26" s="89"/>
      <c r="H26" s="89"/>
      <c r="I26" s="89" t="s">
        <v>66</v>
      </c>
    </row>
    <row r="27" spans="1:11" ht="41.4" x14ac:dyDescent="0.3">
      <c r="A27" s="93"/>
      <c r="B27" s="50" t="s">
        <v>27</v>
      </c>
      <c r="C27" s="91">
        <v>11129.165999999999</v>
      </c>
      <c r="D27" s="91">
        <f t="shared" si="0"/>
        <v>17.670999999999999</v>
      </c>
      <c r="E27" s="91"/>
      <c r="F27" s="91">
        <v>17.670999999999999</v>
      </c>
      <c r="G27" s="89"/>
      <c r="H27" s="89"/>
      <c r="I27" s="89" t="s">
        <v>66</v>
      </c>
    </row>
    <row r="28" spans="1:11" ht="110.4" x14ac:dyDescent="0.3">
      <c r="A28" s="93"/>
      <c r="B28" s="50" t="s">
        <v>28</v>
      </c>
      <c r="C28" s="91">
        <v>684.904</v>
      </c>
      <c r="D28" s="91">
        <f t="shared" si="0"/>
        <v>1.367</v>
      </c>
      <c r="E28" s="91"/>
      <c r="F28" s="91">
        <v>1.367</v>
      </c>
      <c r="G28" s="89"/>
      <c r="H28" s="89"/>
      <c r="I28" s="89" t="s">
        <v>66</v>
      </c>
      <c r="K28">
        <f>F28+F29</f>
        <v>1.482</v>
      </c>
    </row>
    <row r="29" spans="1:11" ht="101.4" customHeight="1" x14ac:dyDescent="0.3">
      <c r="A29" s="93"/>
      <c r="B29" s="50" t="s">
        <v>29</v>
      </c>
      <c r="C29" s="91">
        <v>192.06</v>
      </c>
      <c r="D29" s="91">
        <f t="shared" si="0"/>
        <v>0.115</v>
      </c>
      <c r="E29" s="91"/>
      <c r="F29" s="91">
        <v>0.115</v>
      </c>
      <c r="G29" s="89"/>
      <c r="H29" s="89"/>
      <c r="I29" s="89" t="s">
        <v>66</v>
      </c>
    </row>
    <row r="30" spans="1:11" ht="61.8" customHeight="1" x14ac:dyDescent="0.3">
      <c r="A30" s="93"/>
      <c r="B30" s="50" t="s">
        <v>30</v>
      </c>
      <c r="C30" s="91">
        <v>20448297</v>
      </c>
      <c r="D30" s="91">
        <f t="shared" si="0"/>
        <v>1391.7</v>
      </c>
      <c r="E30" s="91"/>
      <c r="F30" s="91">
        <v>1391.7</v>
      </c>
      <c r="G30" s="89"/>
      <c r="H30" s="89"/>
      <c r="I30" s="89" t="s">
        <v>66</v>
      </c>
    </row>
    <row r="31" spans="1:11" ht="30.6" customHeight="1" x14ac:dyDescent="0.3">
      <c r="A31" s="93"/>
      <c r="B31" s="50" t="s">
        <v>31</v>
      </c>
      <c r="C31" s="91">
        <v>781781.11</v>
      </c>
      <c r="D31" s="91">
        <f t="shared" si="0"/>
        <v>76.009</v>
      </c>
      <c r="E31" s="91"/>
      <c r="F31" s="91">
        <v>76.009</v>
      </c>
      <c r="G31" s="89"/>
      <c r="H31" s="89"/>
      <c r="I31" s="89" t="s">
        <v>66</v>
      </c>
    </row>
    <row r="32" spans="1:11" ht="45" customHeight="1" x14ac:dyDescent="0.3">
      <c r="A32" s="93"/>
      <c r="B32" s="50" t="s">
        <v>32</v>
      </c>
      <c r="C32" s="91">
        <v>658.875</v>
      </c>
      <c r="D32" s="91">
        <f t="shared" si="0"/>
        <v>1.181</v>
      </c>
      <c r="E32" s="91"/>
      <c r="F32" s="91">
        <v>1.181</v>
      </c>
      <c r="G32" s="89"/>
      <c r="H32" s="89"/>
      <c r="I32" s="89" t="s">
        <v>66</v>
      </c>
    </row>
    <row r="33" spans="1:9" ht="23.4" customHeight="1" x14ac:dyDescent="0.3">
      <c r="A33" s="113"/>
      <c r="B33" s="116" t="s">
        <v>76</v>
      </c>
      <c r="C33" s="115">
        <f>SUM(C25:C32)</f>
        <v>21731892.140999999</v>
      </c>
      <c r="D33" s="115">
        <f>SUM(D25:D32)</f>
        <v>1529.095</v>
      </c>
      <c r="E33" s="115"/>
      <c r="F33" s="115">
        <f>SUM(F25:F32)</f>
        <v>1529.095</v>
      </c>
      <c r="G33" s="117"/>
      <c r="H33" s="117"/>
      <c r="I33" s="117"/>
    </row>
    <row r="34" spans="1:9" s="85" customFormat="1" ht="25.2" customHeight="1" x14ac:dyDescent="0.3">
      <c r="A34" s="93"/>
      <c r="B34" s="25" t="s">
        <v>37</v>
      </c>
      <c r="C34" s="96">
        <f t="shared" ref="C34:D34" si="1">C33+C24+C14</f>
        <v>22370251.713999998</v>
      </c>
      <c r="D34" s="96">
        <f>D33+D24+D14</f>
        <v>20540.244999999999</v>
      </c>
      <c r="E34" s="96"/>
      <c r="F34" s="96">
        <f>F33+F24+F14</f>
        <v>11649.678</v>
      </c>
      <c r="G34" s="93"/>
      <c r="H34" s="93"/>
      <c r="I34" s="93"/>
    </row>
  </sheetData>
  <mergeCells count="7">
    <mergeCell ref="G11:I11"/>
    <mergeCell ref="A11:A12"/>
    <mergeCell ref="B11:B12"/>
    <mergeCell ref="C11:C12"/>
    <mergeCell ref="D11:D12"/>
    <mergeCell ref="E11:E12"/>
    <mergeCell ref="F11:F12"/>
  </mergeCells>
  <pageMargins left="0.11811023622047245" right="0.11811023622047245" top="0.35433070866141736" bottom="0.35433070866141736" header="0.31496062992125984" footer="0.31496062992125984"/>
  <pageSetup paperSize="9" scale="62" orientation="portrait" r:id="rId1"/>
  <colBreaks count="1" manualBreakCount="1">
    <brk id="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J19"/>
  <sheetViews>
    <sheetView topLeftCell="A7" zoomScale="85" zoomScaleNormal="85" zoomScaleSheetLayoutView="85" workbookViewId="0">
      <selection activeCell="G22" sqref="G22"/>
    </sheetView>
  </sheetViews>
  <sheetFormatPr defaultRowHeight="13.8" x14ac:dyDescent="0.25"/>
  <cols>
    <col min="1" max="1" width="4.5546875" style="46" customWidth="1"/>
    <col min="2" max="2" width="16.6640625" style="46" customWidth="1"/>
    <col min="3" max="3" width="21.21875" style="46" customWidth="1"/>
    <col min="4" max="4" width="14.6640625" style="46" customWidth="1"/>
    <col min="5" max="5" width="15.88671875" style="46" customWidth="1"/>
    <col min="6" max="6" width="15.109375" style="46" customWidth="1"/>
    <col min="7" max="7" width="16.6640625" style="46" customWidth="1"/>
    <col min="8" max="10" width="15.6640625" style="46" customWidth="1"/>
    <col min="11" max="16384" width="8.88671875" style="46"/>
  </cols>
  <sheetData>
    <row r="1" spans="1:10" ht="18" x14ac:dyDescent="0.25">
      <c r="H1" s="1" t="s">
        <v>62</v>
      </c>
    </row>
    <row r="2" spans="1:10" ht="18" x14ac:dyDescent="0.25">
      <c r="H2" s="1" t="s">
        <v>51</v>
      </c>
    </row>
    <row r="3" spans="1:10" ht="18" x14ac:dyDescent="0.25">
      <c r="H3" s="1" t="s">
        <v>52</v>
      </c>
    </row>
    <row r="4" spans="1:10" ht="18" x14ac:dyDescent="0.25">
      <c r="H4" s="1" t="s">
        <v>40</v>
      </c>
    </row>
    <row r="5" spans="1:10" ht="18" x14ac:dyDescent="0.25">
      <c r="H5" s="1" t="s">
        <v>53</v>
      </c>
    </row>
    <row r="6" spans="1:10" ht="17.399999999999999" x14ac:dyDescent="0.25">
      <c r="E6" s="49" t="s">
        <v>8</v>
      </c>
    </row>
    <row r="7" spans="1:10" ht="17.399999999999999" x14ac:dyDescent="0.25">
      <c r="E7" s="49" t="s">
        <v>59</v>
      </c>
    </row>
    <row r="8" spans="1:10" ht="17.399999999999999" x14ac:dyDescent="0.25">
      <c r="E8" s="49" t="s">
        <v>60</v>
      </c>
    </row>
    <row r="9" spans="1:10" ht="17.399999999999999" x14ac:dyDescent="0.25">
      <c r="E9" s="49" t="s">
        <v>63</v>
      </c>
    </row>
    <row r="10" spans="1:10" ht="18.600000000000001" thickBot="1" x14ac:dyDescent="0.3">
      <c r="A10" s="2"/>
    </row>
    <row r="11" spans="1:10" ht="61.8" customHeight="1" thickBot="1" x14ac:dyDescent="0.3">
      <c r="A11" s="10" t="s">
        <v>61</v>
      </c>
      <c r="B11" s="98" t="s">
        <v>2</v>
      </c>
      <c r="C11" s="98" t="s">
        <v>10</v>
      </c>
      <c r="D11" s="98" t="s">
        <v>11</v>
      </c>
      <c r="E11" s="98" t="s">
        <v>12</v>
      </c>
      <c r="F11" s="98" t="s">
        <v>13</v>
      </c>
      <c r="G11" s="98" t="s">
        <v>81</v>
      </c>
      <c r="H11" s="43" t="s">
        <v>56</v>
      </c>
      <c r="I11" s="44"/>
      <c r="J11" s="45"/>
    </row>
    <row r="12" spans="1:10" ht="60" customHeight="1" thickBot="1" x14ac:dyDescent="0.3">
      <c r="A12" s="13"/>
      <c r="B12" s="99"/>
      <c r="C12" s="99"/>
      <c r="D12" s="99"/>
      <c r="E12" s="99"/>
      <c r="F12" s="99"/>
      <c r="G12" s="99"/>
      <c r="H12" s="97" t="s">
        <v>41</v>
      </c>
      <c r="I12" s="97" t="s">
        <v>42</v>
      </c>
      <c r="J12" s="97" t="s">
        <v>43</v>
      </c>
    </row>
    <row r="13" spans="1:10" ht="14.4" thickBot="1" x14ac:dyDescent="0.3">
      <c r="A13" s="14">
        <v>1</v>
      </c>
      <c r="B13" s="15">
        <v>2</v>
      </c>
      <c r="C13" s="15">
        <v>3</v>
      </c>
      <c r="D13" s="15">
        <v>4</v>
      </c>
      <c r="E13" s="15">
        <v>5</v>
      </c>
      <c r="F13" s="15">
        <v>6</v>
      </c>
      <c r="G13" s="15">
        <v>7</v>
      </c>
      <c r="H13" s="15">
        <v>8</v>
      </c>
      <c r="I13" s="15">
        <v>9</v>
      </c>
      <c r="J13" s="15">
        <v>10</v>
      </c>
    </row>
    <row r="14" spans="1:10" ht="72.599999999999994" customHeight="1" thickBot="1" x14ac:dyDescent="0.3">
      <c r="A14" s="4"/>
      <c r="B14" s="13" t="s">
        <v>78</v>
      </c>
      <c r="C14" s="19" t="s">
        <v>64</v>
      </c>
      <c r="D14" s="23"/>
      <c r="E14" s="23"/>
      <c r="F14" s="5"/>
      <c r="G14" s="103">
        <f>0.311+1.883+0.663</f>
        <v>2.8570000000000002</v>
      </c>
      <c r="H14" s="5"/>
      <c r="I14" s="5"/>
      <c r="J14" s="100" t="s">
        <v>66</v>
      </c>
    </row>
    <row r="15" spans="1:10" ht="63" hidden="1" thickBot="1" x14ac:dyDescent="0.3">
      <c r="A15" s="28"/>
      <c r="B15" s="29"/>
      <c r="C15" s="30" t="s">
        <v>31</v>
      </c>
      <c r="D15" s="40" t="e">
        <f>#REF!/1000</f>
        <v>#REF!</v>
      </c>
      <c r="E15" s="31" t="e">
        <f>'Перечень планир.льгот'!E14</f>
        <v>#REF!</v>
      </c>
      <c r="F15" s="32"/>
      <c r="G15" s="104" t="e">
        <f>E15</f>
        <v>#REF!</v>
      </c>
      <c r="H15" s="32"/>
      <c r="I15" s="32"/>
      <c r="J15" s="101" t="s">
        <v>66</v>
      </c>
    </row>
    <row r="16" spans="1:10" ht="27" customHeight="1" thickBot="1" x14ac:dyDescent="0.3">
      <c r="A16" s="34"/>
      <c r="B16" s="35"/>
      <c r="C16" s="36" t="s">
        <v>36</v>
      </c>
      <c r="D16" s="37"/>
      <c r="E16" s="37"/>
      <c r="F16" s="38"/>
      <c r="G16" s="105">
        <f>G14</f>
        <v>2.8570000000000002</v>
      </c>
      <c r="H16" s="38"/>
      <c r="I16" s="38"/>
      <c r="J16" s="102"/>
    </row>
    <row r="17" spans="1:10" ht="240" hidden="1" customHeight="1" thickBot="1" x14ac:dyDescent="0.3">
      <c r="A17" s="4"/>
      <c r="B17" s="33" t="s">
        <v>15</v>
      </c>
      <c r="C17" s="24" t="s">
        <v>23</v>
      </c>
      <c r="D17" s="9">
        <v>1265651.9990000001</v>
      </c>
      <c r="E17" s="5">
        <v>3910</v>
      </c>
      <c r="F17" s="5"/>
      <c r="G17" s="106">
        <f>'Перечень планир.льгот'!E15</f>
        <v>3910</v>
      </c>
      <c r="H17" s="5"/>
      <c r="I17" s="5" t="s">
        <v>66</v>
      </c>
      <c r="J17" s="100" t="s">
        <v>66</v>
      </c>
    </row>
    <row r="18" spans="1:10" ht="78.599999999999994" thickBot="1" x14ac:dyDescent="0.3">
      <c r="A18" s="28"/>
      <c r="B18" s="33" t="s">
        <v>79</v>
      </c>
      <c r="C18" s="30" t="s">
        <v>64</v>
      </c>
      <c r="D18" s="29"/>
      <c r="E18" s="29"/>
      <c r="F18" s="29"/>
      <c r="G18" s="107">
        <f>0.124+1.207+0.189+0.607</f>
        <v>2.1269999999999998</v>
      </c>
      <c r="H18" s="32"/>
      <c r="I18" s="32"/>
      <c r="J18" s="101" t="s">
        <v>66</v>
      </c>
    </row>
    <row r="19" spans="1:10" ht="21.6" customHeight="1" thickBot="1" x14ac:dyDescent="0.4">
      <c r="A19" s="108"/>
      <c r="B19" s="109"/>
      <c r="C19" s="39" t="s">
        <v>36</v>
      </c>
      <c r="D19" s="110"/>
      <c r="E19" s="110"/>
      <c r="F19" s="110"/>
      <c r="G19" s="111">
        <f>G18</f>
        <v>2.1269999999999998</v>
      </c>
      <c r="H19" s="109"/>
      <c r="I19" s="109"/>
      <c r="J19" s="112"/>
    </row>
  </sheetData>
  <mergeCells count="7">
    <mergeCell ref="H11:J11"/>
    <mergeCell ref="B11:B12"/>
    <mergeCell ref="C11:C12"/>
    <mergeCell ref="D11:D12"/>
    <mergeCell ref="E11:E12"/>
    <mergeCell ref="F11:F12"/>
    <mergeCell ref="G11:G12"/>
  </mergeCells>
  <pageMargins left="0.70866141732283472" right="0.70866141732283472" top="0.74803149606299213" bottom="0.74803149606299213" header="0.31496062992125984" footer="0.31496062992125984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Перечень льгот</vt:lpstr>
      <vt:lpstr>Перечень планир.льгот</vt:lpstr>
      <vt:lpstr>Прил.3</vt:lpstr>
      <vt:lpstr>Прил.4</vt:lpstr>
      <vt:lpstr>Прил.3!Заголовки_для_печати</vt:lpstr>
      <vt:lpstr>Прил.3!Область_печати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2019-10-02T09:19:04Z</dcterms:modified>
</cp:coreProperties>
</file>